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730" windowHeight="11445"/>
  </bookViews>
  <sheets>
    <sheet name="остат ден. на 31.12.14" sheetId="4" r:id="rId1"/>
  </sheets>
  <definedNames>
    <definedName name="_xlnm.Print_Area" localSheetId="0">'остат ден. на 31.12.14'!$A$1:$AF$16</definedName>
  </definedNames>
  <calcPr calcId="125725"/>
</workbook>
</file>

<file path=xl/calcChain.xml><?xml version="1.0" encoding="utf-8"?>
<calcChain xmlns="http://schemas.openxmlformats.org/spreadsheetml/2006/main">
  <c r="F12" i="4"/>
  <c r="I9"/>
  <c r="H9"/>
  <c r="I13"/>
  <c r="H13"/>
  <c r="I12"/>
  <c r="H12"/>
  <c r="I11"/>
  <c r="H11"/>
  <c r="I10"/>
  <c r="K10" s="1"/>
  <c r="H10"/>
  <c r="I8"/>
  <c r="H8"/>
  <c r="I7"/>
  <c r="H7"/>
  <c r="H14" s="1"/>
  <c r="G12"/>
  <c r="G8"/>
  <c r="F8"/>
  <c r="F9"/>
  <c r="G9"/>
  <c r="K9" s="1"/>
  <c r="AB14"/>
  <c r="I14" l="1"/>
  <c r="J9"/>
  <c r="AC14"/>
  <c r="AD14"/>
  <c r="AE14"/>
  <c r="AF14"/>
  <c r="J12" l="1"/>
  <c r="Z14"/>
  <c r="X14"/>
  <c r="Q14"/>
  <c r="P14"/>
  <c r="O14"/>
  <c r="M14"/>
  <c r="L14"/>
  <c r="Y11"/>
  <c r="U11"/>
  <c r="S11"/>
  <c r="R11"/>
  <c r="W11" s="1"/>
  <c r="N11"/>
  <c r="K11"/>
  <c r="J11"/>
  <c r="Y13"/>
  <c r="U13"/>
  <c r="S13"/>
  <c r="R13"/>
  <c r="W13" s="1"/>
  <c r="N13"/>
  <c r="K13"/>
  <c r="J13"/>
  <c r="Y12"/>
  <c r="U12"/>
  <c r="T12"/>
  <c r="T14" s="1"/>
  <c r="S12"/>
  <c r="R12"/>
  <c r="N12"/>
  <c r="K12"/>
  <c r="Y10"/>
  <c r="U10"/>
  <c r="S10"/>
  <c r="R10"/>
  <c r="W10" s="1"/>
  <c r="N10"/>
  <c r="J10"/>
  <c r="Y9"/>
  <c r="AA9" s="1"/>
  <c r="U9"/>
  <c r="S9"/>
  <c r="R9"/>
  <c r="W9" s="1"/>
  <c r="N9"/>
  <c r="Y8"/>
  <c r="U8"/>
  <c r="S8"/>
  <c r="R8"/>
  <c r="W8" s="1"/>
  <c r="N8"/>
  <c r="K8"/>
  <c r="J8"/>
  <c r="Y7"/>
  <c r="U7"/>
  <c r="U14" s="1"/>
  <c r="S7"/>
  <c r="R7"/>
  <c r="R14" s="1"/>
  <c r="N7"/>
  <c r="K7"/>
  <c r="J7"/>
  <c r="S14" l="1"/>
  <c r="AA8"/>
  <c r="AA7"/>
  <c r="AA12"/>
  <c r="Y14"/>
  <c r="V9"/>
  <c r="AA10"/>
  <c r="W12"/>
  <c r="AA13"/>
  <c r="V11"/>
  <c r="J14"/>
  <c r="N14"/>
  <c r="V7"/>
  <c r="V10"/>
  <c r="V13"/>
  <c r="AA11"/>
  <c r="K14"/>
  <c r="V14"/>
  <c r="W7"/>
  <c r="W14" s="1"/>
  <c r="W16" s="1"/>
  <c r="V8"/>
  <c r="V12"/>
  <c r="AA14" l="1"/>
</calcChain>
</file>

<file path=xl/sharedStrings.xml><?xml version="1.0" encoding="utf-8"?>
<sst xmlns="http://schemas.openxmlformats.org/spreadsheetml/2006/main" count="45" uniqueCount="38">
  <si>
    <t>(руб. ПМР)</t>
  </si>
  <si>
    <t>Наименование</t>
  </si>
  <si>
    <t>Кол-во дворов</t>
  </si>
  <si>
    <t>Доля в общем кол-ве дворов,%</t>
  </si>
  <si>
    <t>Суммы к распределению</t>
  </si>
  <si>
    <t>Кол-во получателей</t>
  </si>
  <si>
    <t>Выделенные квоты после перераспределения</t>
  </si>
  <si>
    <t>Суммы после перераспределения</t>
  </si>
  <si>
    <t>Выдано</t>
  </si>
  <si>
    <t>Погашено</t>
  </si>
  <si>
    <t>Остаток денег на 01.01.12</t>
  </si>
  <si>
    <t>Задолженность на 01.01.12</t>
  </si>
  <si>
    <t>Выдано в 2012</t>
  </si>
  <si>
    <t>Погашено в 2012</t>
  </si>
  <si>
    <t>Остаток денег на 01.01.13</t>
  </si>
  <si>
    <t>Задолженность на 01.01.13 г.</t>
  </si>
  <si>
    <t>Выдано в 1 квартале</t>
  </si>
  <si>
    <t>Погашено в 1 квартале</t>
  </si>
  <si>
    <t>Задолженность на 01.04.13 г.</t>
  </si>
  <si>
    <t xml:space="preserve">руб. ПМР </t>
  </si>
  <si>
    <t>Тирасполь</t>
  </si>
  <si>
    <t>Бендеры</t>
  </si>
  <si>
    <t>Слободзейский район</t>
  </si>
  <si>
    <t>Григориопольский район</t>
  </si>
  <si>
    <t>Рыбницкий район</t>
  </si>
  <si>
    <t>Каменский район</t>
  </si>
  <si>
    <t>Дубоссарский район</t>
  </si>
  <si>
    <t>Итого:</t>
  </si>
  <si>
    <t>Необходимо выдать</t>
  </si>
  <si>
    <t>Задолженность</t>
  </si>
  <si>
    <t>Свободные денежные средства</t>
  </si>
  <si>
    <t>кол-во 
заявок</t>
  </si>
  <si>
    <t>Остаток денежных средств</t>
  </si>
  <si>
    <t>Просроченная задолженность</t>
  </si>
  <si>
    <t>кол-во 
человек</t>
  </si>
  <si>
    <t>Задолженность по отчетам о целевом использовании займа</t>
  </si>
  <si>
    <t>Новые заявки
(на след Наблюдательный совет)</t>
  </si>
  <si>
    <t xml:space="preserve">ИНФОРМАЦИЯ
о размере свободных денежных средств для кредитования физических лиц на развитие личного подсобного хозяйства
 за счёт средств помощи  Российской Федерации, полученной в 2011 году,
по состоянию на 31 декабря 2014 года 
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</si>
</sst>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/>
    <xf numFmtId="3" fontId="1" fillId="0" borderId="0" xfId="0" applyNumberFormat="1" applyFont="1"/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/>
    <xf numFmtId="3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1" fontId="1" fillId="0" borderId="0" xfId="0" applyNumberFormat="1" applyFont="1"/>
    <xf numFmtId="0" fontId="2" fillId="0" borderId="2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3" fontId="1" fillId="0" borderId="0" xfId="0" applyNumberFormat="1" applyFont="1" applyFill="1"/>
    <xf numFmtId="0" fontId="1" fillId="0" borderId="0" xfId="0" applyFont="1" applyFill="1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view="pageBreakPreview" topLeftCell="A4" zoomScaleNormal="85" zoomScaleSheetLayoutView="100" workbookViewId="0">
      <selection activeCell="AH4" sqref="AH1:AH1048576"/>
    </sheetView>
  </sheetViews>
  <sheetFormatPr defaultRowHeight="12.75"/>
  <cols>
    <col min="1" max="1" width="15.140625" style="1" customWidth="1"/>
    <col min="2" max="2" width="9.140625" style="1" customWidth="1"/>
    <col min="3" max="3" width="8" style="1" customWidth="1"/>
    <col min="4" max="4" width="11" style="1" hidden="1" customWidth="1"/>
    <col min="5" max="5" width="9.140625" style="1" hidden="1" customWidth="1"/>
    <col min="6" max="6" width="7.85546875" style="1" customWidth="1"/>
    <col min="7" max="8" width="10.5703125" style="1" customWidth="1"/>
    <col min="9" max="9" width="11.42578125" style="1" customWidth="1"/>
    <col min="10" max="10" width="9.5703125" style="1" customWidth="1"/>
    <col min="11" max="11" width="10.5703125" style="1" customWidth="1"/>
    <col min="12" max="12" width="13.7109375" style="1" hidden="1" customWidth="1"/>
    <col min="13" max="14" width="14.140625" style="1" hidden="1" customWidth="1"/>
    <col min="15" max="15" width="13.42578125" style="1" hidden="1" customWidth="1"/>
    <col min="16" max="16" width="13.85546875" style="1" hidden="1" customWidth="1"/>
    <col min="17" max="17" width="14.42578125" style="1" hidden="1" customWidth="1"/>
    <col min="18" max="18" width="15" style="1" hidden="1" customWidth="1"/>
    <col min="19" max="19" width="11.28515625" style="1" hidden="1" customWidth="1"/>
    <col min="20" max="20" width="9.85546875" style="1" hidden="1" customWidth="1"/>
    <col min="21" max="21" width="13.28515625" style="1" hidden="1" customWidth="1"/>
    <col min="22" max="22" width="11.85546875" style="1" hidden="1" customWidth="1"/>
    <col min="23" max="23" width="0" style="1" hidden="1" customWidth="1"/>
    <col min="24" max="27" width="9.140625" style="1"/>
    <col min="28" max="28" width="9.140625" style="28"/>
    <col min="29" max="16384" width="9.140625" style="1"/>
  </cols>
  <sheetData>
    <row r="1" spans="1:32">
      <c r="J1" s="29"/>
      <c r="K1" s="29"/>
    </row>
    <row r="2" spans="1:32" ht="12.75" customHeight="1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ht="66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7"/>
      <c r="AC4" s="17"/>
      <c r="AD4" s="17"/>
      <c r="AE4" s="30" t="s">
        <v>0</v>
      </c>
      <c r="AF4" s="30"/>
    </row>
    <row r="5" spans="1:32" s="2" customFormat="1" ht="105.6" customHeight="1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1" t="s">
        <v>29</v>
      </c>
      <c r="K5" s="31" t="s">
        <v>32</v>
      </c>
      <c r="L5" s="19" t="s">
        <v>8</v>
      </c>
      <c r="M5" s="19" t="s">
        <v>9</v>
      </c>
      <c r="N5" s="19" t="s">
        <v>10</v>
      </c>
      <c r="O5" s="19" t="s">
        <v>11</v>
      </c>
      <c r="P5" s="19" t="s">
        <v>12</v>
      </c>
      <c r="Q5" s="19" t="s">
        <v>13</v>
      </c>
      <c r="R5" s="19" t="s">
        <v>14</v>
      </c>
      <c r="S5" s="19" t="s">
        <v>15</v>
      </c>
      <c r="T5" s="19" t="s">
        <v>16</v>
      </c>
      <c r="U5" s="19" t="s">
        <v>17</v>
      </c>
      <c r="V5" s="19" t="s">
        <v>18</v>
      </c>
      <c r="X5" s="36" t="s">
        <v>28</v>
      </c>
      <c r="Y5" s="37"/>
      <c r="Z5" s="35" t="s">
        <v>30</v>
      </c>
      <c r="AA5" s="35"/>
      <c r="AB5" s="31" t="s">
        <v>36</v>
      </c>
      <c r="AC5" s="35" t="s">
        <v>33</v>
      </c>
      <c r="AD5" s="35"/>
      <c r="AE5" s="35" t="s">
        <v>35</v>
      </c>
      <c r="AF5" s="35"/>
    </row>
    <row r="6" spans="1:32" s="2" customFormat="1" ht="27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27" t="s">
        <v>31</v>
      </c>
      <c r="Y6" s="7" t="s">
        <v>19</v>
      </c>
      <c r="Z6" s="27" t="s">
        <v>31</v>
      </c>
      <c r="AA6" s="7" t="s">
        <v>19</v>
      </c>
      <c r="AB6" s="32"/>
      <c r="AC6" s="19" t="s">
        <v>34</v>
      </c>
      <c r="AD6" s="7" t="s">
        <v>19</v>
      </c>
      <c r="AE6" s="19" t="s">
        <v>34</v>
      </c>
      <c r="AF6" s="7" t="s">
        <v>19</v>
      </c>
    </row>
    <row r="7" spans="1:32">
      <c r="A7" s="3" t="s">
        <v>20</v>
      </c>
      <c r="B7" s="4">
        <v>8773</v>
      </c>
      <c r="C7" s="4">
        <v>7.9369961911827245</v>
      </c>
      <c r="D7" s="4">
        <v>833385</v>
      </c>
      <c r="E7" s="4">
        <v>83.338499999999996</v>
      </c>
      <c r="F7" s="4">
        <v>33.338499999999996</v>
      </c>
      <c r="G7" s="4">
        <v>333385</v>
      </c>
      <c r="H7" s="4">
        <f>270000+10000+10000</f>
        <v>290000</v>
      </c>
      <c r="I7" s="4">
        <f>243676.7-33+2685+2753+1116</f>
        <v>250197.7</v>
      </c>
      <c r="J7" s="4">
        <f>H7-I7</f>
        <v>39802.299999999988</v>
      </c>
      <c r="K7" s="4">
        <f t="shared" ref="K7:K13" si="0">G7-H7+I7</f>
        <v>293582.7</v>
      </c>
      <c r="L7" s="4">
        <v>190000</v>
      </c>
      <c r="M7" s="4">
        <v>4587</v>
      </c>
      <c r="N7" s="5">
        <f t="shared" ref="N7:N13" si="1">D7-L7+M7</f>
        <v>647972</v>
      </c>
      <c r="O7" s="4">
        <v>185413</v>
      </c>
      <c r="P7" s="5">
        <v>40000</v>
      </c>
      <c r="Q7" s="5">
        <v>107717</v>
      </c>
      <c r="R7" s="5">
        <f t="shared" ref="R7:R13" si="2">G7+M7+Q7-L7-P7</f>
        <v>215689</v>
      </c>
      <c r="S7" s="5">
        <f>O7+P7-Q7</f>
        <v>117696</v>
      </c>
      <c r="T7" s="5">
        <v>10000</v>
      </c>
      <c r="U7" s="5">
        <f>9848+9431+10781.7</f>
        <v>30060.7</v>
      </c>
      <c r="V7" s="5">
        <f t="shared" ref="V7:V14" si="3">S7+T7-U7</f>
        <v>97635.3</v>
      </c>
      <c r="W7" s="6">
        <f t="shared" ref="W7:W13" si="4">R7+U7-T7</f>
        <v>235749.7</v>
      </c>
      <c r="X7" s="4">
        <v>0</v>
      </c>
      <c r="Y7" s="4">
        <f>X7*10000</f>
        <v>0</v>
      </c>
      <c r="Z7" s="4">
        <v>29</v>
      </c>
      <c r="AA7" s="4">
        <f>K7-Y7</f>
        <v>293582.7</v>
      </c>
      <c r="AB7" s="4"/>
      <c r="AC7" s="4">
        <v>2</v>
      </c>
      <c r="AD7" s="4">
        <v>830</v>
      </c>
      <c r="AE7" s="25"/>
      <c r="AF7" s="4"/>
    </row>
    <row r="8" spans="1:32">
      <c r="A8" s="3" t="s">
        <v>21</v>
      </c>
      <c r="B8" s="4">
        <v>8173</v>
      </c>
      <c r="C8" s="4">
        <v>7.3941718762722441</v>
      </c>
      <c r="D8" s="4">
        <v>776385</v>
      </c>
      <c r="E8" s="4">
        <v>77.638499999999993</v>
      </c>
      <c r="F8" s="4">
        <f>67.6385-9</f>
        <v>58.638499999999993</v>
      </c>
      <c r="G8" s="4">
        <f>676385-90000</f>
        <v>586385</v>
      </c>
      <c r="H8" s="4">
        <f>811225-11325+30000+60000</f>
        <v>889900</v>
      </c>
      <c r="I8" s="4">
        <f>696020-11325+10667+21745-899</f>
        <v>716208</v>
      </c>
      <c r="J8" s="4">
        <f t="shared" ref="J8:J13" si="5">H8-I8</f>
        <v>173692</v>
      </c>
      <c r="K8" s="4">
        <f t="shared" si="0"/>
        <v>412693</v>
      </c>
      <c r="L8" s="4">
        <v>239900</v>
      </c>
      <c r="M8" s="4">
        <v>7089</v>
      </c>
      <c r="N8" s="5">
        <f t="shared" si="1"/>
        <v>543574</v>
      </c>
      <c r="O8" s="4">
        <v>232811</v>
      </c>
      <c r="P8" s="5">
        <v>350000</v>
      </c>
      <c r="Q8" s="5">
        <v>252588</v>
      </c>
      <c r="R8" s="5">
        <f t="shared" si="2"/>
        <v>256162</v>
      </c>
      <c r="S8" s="5">
        <f t="shared" ref="S8:S13" si="6">O8+P8-Q8</f>
        <v>330223</v>
      </c>
      <c r="T8" s="5"/>
      <c r="U8" s="5">
        <f>29128+24333+22567</f>
        <v>76028</v>
      </c>
      <c r="V8" s="5">
        <f t="shared" si="3"/>
        <v>254195</v>
      </c>
      <c r="W8" s="6">
        <f t="shared" si="4"/>
        <v>332190</v>
      </c>
      <c r="X8" s="4">
        <v>1</v>
      </c>
      <c r="Y8" s="4">
        <f t="shared" ref="Y8:Y13" si="7">X8*10000</f>
        <v>10000</v>
      </c>
      <c r="Z8" s="4">
        <v>40</v>
      </c>
      <c r="AA8" s="4">
        <f>K8-Y8</f>
        <v>402693</v>
      </c>
      <c r="AB8" s="4"/>
      <c r="AC8" s="4">
        <v>3</v>
      </c>
      <c r="AD8" s="4">
        <v>951</v>
      </c>
      <c r="AE8" s="25">
        <v>2</v>
      </c>
      <c r="AF8" s="4">
        <v>13445</v>
      </c>
    </row>
    <row r="9" spans="1:32" ht="25.5">
      <c r="A9" s="3" t="s">
        <v>22</v>
      </c>
      <c r="B9" s="4">
        <v>36994</v>
      </c>
      <c r="C9" s="4">
        <v>33.468737842997115</v>
      </c>
      <c r="D9" s="4">
        <v>3514218</v>
      </c>
      <c r="E9" s="4">
        <v>351.42180000000002</v>
      </c>
      <c r="F9" s="4">
        <f>371.4218-17</f>
        <v>354.42180000000002</v>
      </c>
      <c r="G9" s="4">
        <f>3714218-170000</f>
        <v>3544218</v>
      </c>
      <c r="H9" s="4">
        <f>6155902.7-35902.7+370000+330000-30000</f>
        <v>6790000</v>
      </c>
      <c r="I9" s="4">
        <f>4499541.8-35902.7+121293.95-420+302638.2-1595-30000</f>
        <v>4855556.25</v>
      </c>
      <c r="J9" s="4">
        <f>H9-I9</f>
        <v>1934443.75</v>
      </c>
      <c r="K9" s="4">
        <f>G9-H9+I9+326.6</f>
        <v>1610100.85</v>
      </c>
      <c r="L9" s="4">
        <v>2270000</v>
      </c>
      <c r="M9" s="4">
        <v>47406</v>
      </c>
      <c r="N9" s="5">
        <f t="shared" si="1"/>
        <v>1291624</v>
      </c>
      <c r="O9" s="4">
        <v>2222594</v>
      </c>
      <c r="P9" s="5">
        <v>1270000</v>
      </c>
      <c r="Q9" s="5">
        <v>1701739</v>
      </c>
      <c r="R9" s="5">
        <f t="shared" si="2"/>
        <v>1753363</v>
      </c>
      <c r="S9" s="5">
        <f t="shared" si="6"/>
        <v>1790855</v>
      </c>
      <c r="T9" s="5">
        <v>20000</v>
      </c>
      <c r="U9" s="5">
        <f>141312.7+154698+146147</f>
        <v>442157.7</v>
      </c>
      <c r="V9" s="5">
        <f t="shared" si="3"/>
        <v>1368697.3</v>
      </c>
      <c r="W9" s="6">
        <f t="shared" si="4"/>
        <v>2175520.7000000002</v>
      </c>
      <c r="X9" s="4">
        <v>23</v>
      </c>
      <c r="Y9" s="4">
        <f t="shared" si="7"/>
        <v>230000</v>
      </c>
      <c r="Z9" s="4">
        <v>138</v>
      </c>
      <c r="AA9" s="4">
        <f t="shared" ref="AA9:AA13" si="8">K9-Y9</f>
        <v>1380100.85</v>
      </c>
      <c r="AB9" s="4">
        <v>10</v>
      </c>
      <c r="AC9" s="4">
        <v>28</v>
      </c>
      <c r="AD9" s="4">
        <v>22927.1</v>
      </c>
      <c r="AE9" s="25">
        <v>31</v>
      </c>
      <c r="AF9" s="4">
        <v>234944</v>
      </c>
    </row>
    <row r="10" spans="1:32" ht="25.5">
      <c r="A10" s="3" t="s">
        <v>23</v>
      </c>
      <c r="B10" s="4">
        <v>14334</v>
      </c>
      <c r="C10" s="4">
        <v>12.968072883211349</v>
      </c>
      <c r="D10" s="4">
        <v>1361649</v>
      </c>
      <c r="E10" s="4">
        <v>136.16489999999999</v>
      </c>
      <c r="F10" s="4">
        <v>146.16489999999999</v>
      </c>
      <c r="G10" s="4">
        <v>1461649</v>
      </c>
      <c r="H10" s="4">
        <f>2420000+150000+160000</f>
        <v>2730000</v>
      </c>
      <c r="I10" s="4">
        <f>1842442.3-7519.1+53673.1+109498.5-1801</f>
        <v>1996293.8</v>
      </c>
      <c r="J10" s="4">
        <f t="shared" si="5"/>
        <v>733706.2</v>
      </c>
      <c r="K10" s="4">
        <f>G10-H10+I10+169</f>
        <v>728111.8</v>
      </c>
      <c r="L10" s="4">
        <v>880000</v>
      </c>
      <c r="M10" s="4">
        <v>16601</v>
      </c>
      <c r="N10" s="5">
        <f t="shared" si="1"/>
        <v>498250</v>
      </c>
      <c r="O10" s="4">
        <v>863399</v>
      </c>
      <c r="P10" s="5">
        <v>470000</v>
      </c>
      <c r="Q10" s="5">
        <v>667375</v>
      </c>
      <c r="R10" s="5">
        <f t="shared" si="2"/>
        <v>795625</v>
      </c>
      <c r="S10" s="5">
        <f t="shared" si="6"/>
        <v>666024</v>
      </c>
      <c r="T10" s="5"/>
      <c r="U10" s="5">
        <f>51045+59735+56352-625</f>
        <v>166507</v>
      </c>
      <c r="V10" s="5">
        <f t="shared" si="3"/>
        <v>499517</v>
      </c>
      <c r="W10" s="6">
        <f t="shared" si="4"/>
        <v>962132</v>
      </c>
      <c r="X10" s="4">
        <v>1</v>
      </c>
      <c r="Y10" s="4">
        <f t="shared" si="7"/>
        <v>10000</v>
      </c>
      <c r="Z10" s="4">
        <v>71</v>
      </c>
      <c r="AA10" s="4">
        <f t="shared" si="8"/>
        <v>718111.8</v>
      </c>
      <c r="AB10" s="4">
        <v>5</v>
      </c>
      <c r="AC10" s="4">
        <v>12</v>
      </c>
      <c r="AD10" s="4">
        <v>8508.6</v>
      </c>
      <c r="AE10" s="25">
        <v>1</v>
      </c>
      <c r="AF10" s="4">
        <v>5000</v>
      </c>
    </row>
    <row r="11" spans="1:32" ht="25.5">
      <c r="A11" s="3" t="s">
        <v>26</v>
      </c>
      <c r="B11" s="4">
        <v>10500</v>
      </c>
      <c r="C11" s="4">
        <v>9.4994255109333867</v>
      </c>
      <c r="D11" s="4">
        <v>997440</v>
      </c>
      <c r="E11" s="4">
        <v>99.744</v>
      </c>
      <c r="F11" s="4">
        <v>99.744</v>
      </c>
      <c r="G11" s="4">
        <v>997440</v>
      </c>
      <c r="H11" s="4">
        <f>1420000+140000+90000</f>
        <v>1650000</v>
      </c>
      <c r="I11" s="4">
        <f>1163924-549+19772-365+47551-1821</f>
        <v>1228512</v>
      </c>
      <c r="J11" s="4">
        <f>H11-I11</f>
        <v>421488</v>
      </c>
      <c r="K11" s="4">
        <f>G11-H11+I11</f>
        <v>575952</v>
      </c>
      <c r="L11" s="4">
        <v>180000</v>
      </c>
      <c r="M11" s="4">
        <v>0</v>
      </c>
      <c r="N11" s="5">
        <f>D11-L11+M11</f>
        <v>817440</v>
      </c>
      <c r="O11" s="4">
        <v>180000</v>
      </c>
      <c r="P11" s="5">
        <v>800000</v>
      </c>
      <c r="Q11" s="5">
        <v>327353</v>
      </c>
      <c r="R11" s="5">
        <f>G11+M11+Q11-L11-P11</f>
        <v>344793</v>
      </c>
      <c r="S11" s="5">
        <f>O11+P11-Q11</f>
        <v>652647</v>
      </c>
      <c r="T11" s="5"/>
      <c r="U11" s="5">
        <f>40430+52066+39859</f>
        <v>132355</v>
      </c>
      <c r="V11" s="5">
        <f>S11+T11-U11</f>
        <v>520292</v>
      </c>
      <c r="W11" s="6">
        <f>R11+U11-T11</f>
        <v>477148</v>
      </c>
      <c r="X11" s="4">
        <v>1</v>
      </c>
      <c r="Y11" s="4">
        <f>X11*10000</f>
        <v>10000</v>
      </c>
      <c r="Z11" s="4">
        <v>56</v>
      </c>
      <c r="AA11" s="4">
        <f>K11-Y11</f>
        <v>565952</v>
      </c>
      <c r="AB11" s="4">
        <v>3</v>
      </c>
      <c r="AC11" s="4">
        <v>7</v>
      </c>
      <c r="AD11" s="4">
        <v>3310</v>
      </c>
      <c r="AE11" s="25">
        <v>8</v>
      </c>
      <c r="AF11" s="4">
        <v>71200</v>
      </c>
    </row>
    <row r="12" spans="1:32" s="24" customFormat="1" ht="25.5">
      <c r="A12" s="20" t="s">
        <v>24</v>
      </c>
      <c r="B12" s="21">
        <v>19394</v>
      </c>
      <c r="C12" s="21">
        <v>17.545891272289722</v>
      </c>
      <c r="D12" s="21">
        <v>1842318</v>
      </c>
      <c r="E12" s="21">
        <v>184.23179999999999</v>
      </c>
      <c r="F12" s="21">
        <f>204.2318+17+9</f>
        <v>230.23179999999999</v>
      </c>
      <c r="G12" s="21">
        <f>2042318+170000+90000</f>
        <v>2302318</v>
      </c>
      <c r="H12" s="21">
        <f>3710000+970000+420000</f>
        <v>5100000</v>
      </c>
      <c r="I12" s="21">
        <f>2615095.9-3184+90200+249287-1549</f>
        <v>2949849.9</v>
      </c>
      <c r="J12" s="21">
        <f t="shared" si="5"/>
        <v>2150150.1</v>
      </c>
      <c r="K12" s="21">
        <f t="shared" si="0"/>
        <v>152167.89999999991</v>
      </c>
      <c r="L12" s="21">
        <v>580000</v>
      </c>
      <c r="M12" s="21">
        <v>23276</v>
      </c>
      <c r="N12" s="22">
        <f t="shared" si="1"/>
        <v>1285594</v>
      </c>
      <c r="O12" s="22">
        <v>556724</v>
      </c>
      <c r="P12" s="22">
        <v>1240000</v>
      </c>
      <c r="Q12" s="22">
        <v>756998</v>
      </c>
      <c r="R12" s="22">
        <f t="shared" si="2"/>
        <v>1262592</v>
      </c>
      <c r="S12" s="22">
        <f t="shared" si="6"/>
        <v>1039726</v>
      </c>
      <c r="T12" s="22">
        <f>90000+10000</f>
        <v>100000</v>
      </c>
      <c r="U12" s="22">
        <f>80435+76203+78604-556</f>
        <v>234686</v>
      </c>
      <c r="V12" s="22">
        <f t="shared" si="3"/>
        <v>905040</v>
      </c>
      <c r="W12" s="23">
        <f t="shared" si="4"/>
        <v>1397278</v>
      </c>
      <c r="X12" s="21">
        <v>5</v>
      </c>
      <c r="Y12" s="21">
        <f t="shared" si="7"/>
        <v>50000</v>
      </c>
      <c r="Z12" s="21">
        <v>10</v>
      </c>
      <c r="AA12" s="21">
        <f t="shared" si="8"/>
        <v>102167.89999999991</v>
      </c>
      <c r="AB12" s="21"/>
      <c r="AC12" s="21">
        <v>5</v>
      </c>
      <c r="AD12" s="21">
        <v>2751.3</v>
      </c>
      <c r="AE12" s="26">
        <v>16</v>
      </c>
      <c r="AF12" s="4">
        <v>139300</v>
      </c>
    </row>
    <row r="13" spans="1:32" ht="25.5">
      <c r="A13" s="3" t="s">
        <v>25</v>
      </c>
      <c r="B13" s="4">
        <v>12365</v>
      </c>
      <c r="C13" s="4">
        <v>11.18670442311346</v>
      </c>
      <c r="D13" s="4">
        <v>1174605</v>
      </c>
      <c r="E13" s="4">
        <v>117.4605</v>
      </c>
      <c r="F13" s="4">
        <v>127.4605</v>
      </c>
      <c r="G13" s="4">
        <v>1274605</v>
      </c>
      <c r="H13" s="4">
        <f>2252029-32029+150000+90000</f>
        <v>2460000</v>
      </c>
      <c r="I13" s="4">
        <f>1672965.77-32029+44025+98103-1606</f>
        <v>1781458.77</v>
      </c>
      <c r="J13" s="4">
        <f t="shared" si="5"/>
        <v>678541.23</v>
      </c>
      <c r="K13" s="4">
        <f t="shared" si="0"/>
        <v>596063.77</v>
      </c>
      <c r="L13" s="4">
        <v>300000</v>
      </c>
      <c r="M13" s="4">
        <v>13513</v>
      </c>
      <c r="N13" s="5">
        <f t="shared" si="1"/>
        <v>888118</v>
      </c>
      <c r="O13" s="4">
        <v>286487</v>
      </c>
      <c r="P13" s="5">
        <v>870000</v>
      </c>
      <c r="Q13" s="5">
        <v>463746</v>
      </c>
      <c r="R13" s="5">
        <f t="shared" si="2"/>
        <v>581864</v>
      </c>
      <c r="S13" s="5">
        <f t="shared" si="6"/>
        <v>692741</v>
      </c>
      <c r="T13" s="5">
        <v>50000</v>
      </c>
      <c r="U13" s="5">
        <f>48816.7+54662+50468</f>
        <v>153946.70000000001</v>
      </c>
      <c r="V13" s="5">
        <f t="shared" si="3"/>
        <v>588794.30000000005</v>
      </c>
      <c r="W13" s="6">
        <f t="shared" si="4"/>
        <v>685810.7</v>
      </c>
      <c r="X13" s="4">
        <v>2</v>
      </c>
      <c r="Y13" s="4">
        <f t="shared" si="7"/>
        <v>20000</v>
      </c>
      <c r="Z13" s="4">
        <v>57</v>
      </c>
      <c r="AA13" s="4">
        <f t="shared" si="8"/>
        <v>576063.77</v>
      </c>
      <c r="AB13" s="4">
        <v>8</v>
      </c>
      <c r="AC13" s="4">
        <v>3</v>
      </c>
      <c r="AD13" s="4">
        <v>1194</v>
      </c>
      <c r="AE13" s="25">
        <v>4</v>
      </c>
      <c r="AF13" s="4">
        <v>34000</v>
      </c>
    </row>
    <row r="14" spans="1:32" s="12" customFormat="1">
      <c r="A14" s="7" t="s">
        <v>27</v>
      </c>
      <c r="B14" s="8">
        <v>110533</v>
      </c>
      <c r="C14" s="8">
        <v>100</v>
      </c>
      <c r="D14" s="8">
        <v>10500000</v>
      </c>
      <c r="E14" s="8">
        <v>1050</v>
      </c>
      <c r="F14" s="8">
        <v>1050</v>
      </c>
      <c r="G14" s="8">
        <v>10500000</v>
      </c>
      <c r="H14" s="9">
        <f t="shared" ref="H14:U14" si="9">SUM(H7:H13)</f>
        <v>19909900</v>
      </c>
      <c r="I14" s="9">
        <f t="shared" si="9"/>
        <v>13778076.42</v>
      </c>
      <c r="J14" s="9">
        <f t="shared" si="9"/>
        <v>6131823.5800000001</v>
      </c>
      <c r="K14" s="9">
        <f t="shared" si="9"/>
        <v>4368672.0199999996</v>
      </c>
      <c r="L14" s="8">
        <f t="shared" si="9"/>
        <v>4639900</v>
      </c>
      <c r="M14" s="8">
        <f t="shared" si="9"/>
        <v>112472</v>
      </c>
      <c r="N14" s="8">
        <f t="shared" si="9"/>
        <v>5972572</v>
      </c>
      <c r="O14" s="10">
        <f t="shared" si="9"/>
        <v>4527428</v>
      </c>
      <c r="P14" s="8">
        <f t="shared" si="9"/>
        <v>5040000</v>
      </c>
      <c r="Q14" s="8">
        <f t="shared" si="9"/>
        <v>4277516</v>
      </c>
      <c r="R14" s="8">
        <f t="shared" si="9"/>
        <v>5210088</v>
      </c>
      <c r="S14" s="8">
        <f t="shared" si="9"/>
        <v>5289912</v>
      </c>
      <c r="T14" s="10">
        <f t="shared" si="9"/>
        <v>180000</v>
      </c>
      <c r="U14" s="10">
        <f t="shared" si="9"/>
        <v>1235741.0999999999</v>
      </c>
      <c r="V14" s="10">
        <f t="shared" si="3"/>
        <v>4234170.9000000004</v>
      </c>
      <c r="W14" s="11">
        <f t="shared" ref="W14:AF14" si="10">SUM(W7:W13)</f>
        <v>6265829.1000000006</v>
      </c>
      <c r="X14" s="16">
        <f t="shared" si="10"/>
        <v>33</v>
      </c>
      <c r="Y14" s="9">
        <f t="shared" si="10"/>
        <v>330000</v>
      </c>
      <c r="Z14" s="10">
        <f t="shared" si="10"/>
        <v>401</v>
      </c>
      <c r="AA14" s="9">
        <f t="shared" si="10"/>
        <v>4038672.02</v>
      </c>
      <c r="AB14" s="9">
        <f t="shared" si="10"/>
        <v>26</v>
      </c>
      <c r="AC14" s="9">
        <f t="shared" si="10"/>
        <v>60</v>
      </c>
      <c r="AD14" s="9">
        <f t="shared" si="10"/>
        <v>40472</v>
      </c>
      <c r="AE14" s="9">
        <f t="shared" si="10"/>
        <v>62</v>
      </c>
      <c r="AF14" s="9">
        <f t="shared" si="10"/>
        <v>497889</v>
      </c>
    </row>
    <row r="15" spans="1:32">
      <c r="A15" s="13"/>
      <c r="B15" s="13"/>
      <c r="C15" s="13"/>
      <c r="D15" s="13"/>
      <c r="E15" s="13"/>
      <c r="F15" s="13"/>
      <c r="G15" s="13"/>
      <c r="H15" s="14"/>
      <c r="I15" s="13"/>
      <c r="J15" s="13"/>
      <c r="K15" s="14"/>
      <c r="L15" s="13"/>
      <c r="M15" s="13"/>
      <c r="N15" s="15"/>
    </row>
    <row r="16" spans="1:3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13"/>
      <c r="M16" s="13"/>
      <c r="U16" s="6"/>
      <c r="W16" s="6">
        <f>W14-6263729.1</f>
        <v>2100.0000000009313</v>
      </c>
    </row>
    <row r="18" spans="8:11">
      <c r="H18" s="6"/>
      <c r="I18" s="6"/>
      <c r="J18" s="6"/>
      <c r="K18" s="6"/>
    </row>
    <row r="19" spans="8:11">
      <c r="K19" s="6"/>
    </row>
  </sheetData>
  <mergeCells count="20">
    <mergeCell ref="A16:K16"/>
    <mergeCell ref="AC5:AD5"/>
    <mergeCell ref="AE5:AF5"/>
    <mergeCell ref="H5:H6"/>
    <mergeCell ref="I5:I6"/>
    <mergeCell ref="J5:J6"/>
    <mergeCell ref="K5:K6"/>
    <mergeCell ref="X5:Y5"/>
    <mergeCell ref="Z5:AA5"/>
    <mergeCell ref="J1:K1"/>
    <mergeCell ref="AE4:AF4"/>
    <mergeCell ref="A5:A6"/>
    <mergeCell ref="B5:B6"/>
    <mergeCell ref="C5:C6"/>
    <mergeCell ref="D5:D6"/>
    <mergeCell ref="E5:E6"/>
    <mergeCell ref="F5:F6"/>
    <mergeCell ref="G5:G6"/>
    <mergeCell ref="A2:AF3"/>
    <mergeCell ref="AB5:AB6"/>
  </mergeCells>
  <pageMargins left="0.23622047244094491" right="0.27559055118110237" top="0.98425196850393704" bottom="0.98425196850393704" header="0.51181102362204722" footer="0.51181102362204722"/>
  <pageSetup paperSize="9" scale="8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остат ден. на 31.12.14</vt:lpstr>
      <vt:lpstr>'остат ден. на 31.12.14'!Область_печати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k-231-1</dc:creator>
  <cp:lastModifiedBy>Гагун Людмила</cp:lastModifiedBy>
  <cp:lastPrinted>2014-09-03T10:38:23Z</cp:lastPrinted>
  <dcterms:created xsi:type="dcterms:W3CDTF">2014-05-16T06:05:37Z</dcterms:created>
  <dcterms:modified xsi:type="dcterms:W3CDTF">2018-05-21T07:48:39Z</dcterms:modified>
</cp:coreProperties>
</file>